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\Amministrazione Trasparente\Ragioneria\"/>
    </mc:Choice>
  </mc:AlternateContent>
  <xr:revisionPtr revIDLastSave="0" documentId="8_{065D58BA-1AC3-4F9C-ABE1-D254DEAABC0B}" xr6:coauthVersionLast="47" xr6:coauthVersionMax="47" xr10:uidLastSave="{00000000-0000-0000-0000-000000000000}"/>
  <bookViews>
    <workbookView xWindow="-120" yWindow="-120" windowWidth="29040" windowHeight="15720" xr2:uid="{A27249DC-C5EE-4593-B04A-591A71622FD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E55" i="1"/>
  <c r="F55" i="1"/>
  <c r="G55" i="1"/>
  <c r="H55" i="1"/>
  <c r="I55" i="1"/>
  <c r="C55" i="1"/>
  <c r="I53" i="1"/>
  <c r="E52" i="1"/>
  <c r="I52" i="1" s="1"/>
  <c r="I51" i="1"/>
  <c r="H50" i="1"/>
  <c r="I50" i="1" s="1"/>
  <c r="C49" i="1"/>
  <c r="I49" i="1" s="1"/>
  <c r="I48" i="1"/>
  <c r="I47" i="1"/>
  <c r="I46" i="1"/>
  <c r="I45" i="1"/>
  <c r="I44" i="1"/>
  <c r="I43" i="1"/>
  <c r="I42" i="1"/>
  <c r="I41" i="1"/>
  <c r="I40" i="1"/>
  <c r="H39" i="1"/>
  <c r="G39" i="1"/>
  <c r="F39" i="1"/>
  <c r="F54" i="1" s="1"/>
  <c r="E39" i="1"/>
  <c r="E54" i="1" s="1"/>
  <c r="D39" i="1"/>
  <c r="D54" i="1" s="1"/>
  <c r="C39" i="1"/>
  <c r="C54" i="1" s="1"/>
  <c r="I38" i="1"/>
  <c r="I37" i="1"/>
  <c r="I36" i="1"/>
  <c r="I35" i="1"/>
  <c r="H34" i="1"/>
  <c r="I34" i="1" s="1"/>
  <c r="I33" i="1"/>
  <c r="H32" i="1"/>
  <c r="I32" i="1" s="1"/>
  <c r="I31" i="1"/>
  <c r="I30" i="1"/>
  <c r="I29" i="1"/>
  <c r="G28" i="1"/>
  <c r="I28" i="1" s="1"/>
  <c r="I27" i="1"/>
  <c r="I26" i="1"/>
  <c r="G25" i="1"/>
  <c r="I25" i="1" s="1"/>
  <c r="I24" i="1"/>
  <c r="G23" i="1"/>
  <c r="I23" i="1" s="1"/>
  <c r="H22" i="1"/>
  <c r="I22" i="1" s="1"/>
  <c r="I21" i="1"/>
  <c r="H19" i="1"/>
  <c r="I19" i="1" s="1"/>
  <c r="I18" i="1"/>
  <c r="I17" i="1"/>
  <c r="G15" i="1"/>
  <c r="F15" i="1"/>
  <c r="E15" i="1"/>
  <c r="D15" i="1"/>
  <c r="C15" i="1"/>
  <c r="I14" i="1"/>
  <c r="H13" i="1"/>
  <c r="I13" i="1" s="1"/>
  <c r="I12" i="1"/>
  <c r="I11" i="1"/>
  <c r="I10" i="1"/>
  <c r="I9" i="1"/>
  <c r="I8" i="1"/>
  <c r="I7" i="1"/>
  <c r="I6" i="1"/>
  <c r="I5" i="1"/>
  <c r="I4" i="1"/>
  <c r="H54" i="1" l="1"/>
  <c r="I15" i="1"/>
  <c r="G54" i="1"/>
  <c r="H15" i="1"/>
  <c r="I39" i="1"/>
  <c r="I54" i="1" s="1"/>
</calcChain>
</file>

<file path=xl/sharedStrings.xml><?xml version="1.0" encoding="utf-8"?>
<sst xmlns="http://schemas.openxmlformats.org/spreadsheetml/2006/main" count="110" uniqueCount="110">
  <si>
    <t>B)  PROSPETTO COSTI / RICAVI PER CENTRI DI COSTO E/O ATTIVITA'</t>
  </si>
  <si>
    <t>ANNO 2024</t>
  </si>
  <si>
    <t>SERVIZIO ABITATIVO</t>
  </si>
  <si>
    <t>SERVIZIO RISTORAZIONE</t>
  </si>
  <si>
    <t>INTERVENTI ECONOMICI</t>
  </si>
  <si>
    <t>INTERVENTI INTEGRATIVI E SERVIZI ACCESSORI</t>
  </si>
  <si>
    <t>PATRIMONIO IMMOBILIARE IN DISPONIBILITA'</t>
  </si>
  <si>
    <t>SERVIZI GENERALI</t>
  </si>
  <si>
    <t>TOTALE BILANCIO</t>
  </si>
  <si>
    <t>RICAVI</t>
  </si>
  <si>
    <t>030.001</t>
  </si>
  <si>
    <t>Tassa Regionale per il diritto allo studio Universitario</t>
  </si>
  <si>
    <t>031.001</t>
  </si>
  <si>
    <t>Ricavi dalla vendita di beni</t>
  </si>
  <si>
    <t>031.002</t>
  </si>
  <si>
    <t>Ricavi derivanti dalla gestione del Servizio Abitativo</t>
  </si>
  <si>
    <t>031.003</t>
  </si>
  <si>
    <t>Ricavi derivanti dalla gestione degli altri beni immobili</t>
  </si>
  <si>
    <t>032.001</t>
  </si>
  <si>
    <t>Trasferimenti correnti da Amministrazioni Pubbliche</t>
  </si>
  <si>
    <t>032.004</t>
  </si>
  <si>
    <t>Quota annuale contributi agli investimenti da amm. Pubbliche</t>
  </si>
  <si>
    <t>034.001</t>
  </si>
  <si>
    <t>Indennizzi di assicurazione</t>
  </si>
  <si>
    <t>034.002</t>
  </si>
  <si>
    <t>Proventi derivanti dall'attività di controllo e repressione delle irregolarità</t>
  </si>
  <si>
    <t>034.003</t>
  </si>
  <si>
    <t>Proventi da rimborsi</t>
  </si>
  <si>
    <t>034.004</t>
  </si>
  <si>
    <t>Altri proventi</t>
  </si>
  <si>
    <t>036.001</t>
  </si>
  <si>
    <t>Interessi attivi</t>
  </si>
  <si>
    <t>TOTALE RICAVI</t>
  </si>
  <si>
    <t>040.001</t>
  </si>
  <si>
    <t>Giornali, riviste e pubblicazioni</t>
  </si>
  <si>
    <t>040.002</t>
  </si>
  <si>
    <t>Altri beni di consumo</t>
  </si>
  <si>
    <t>041.001</t>
  </si>
  <si>
    <t>Organi e incarichi istituzionali dell'amministrazione</t>
  </si>
  <si>
    <t>041.002</t>
  </si>
  <si>
    <t>Costi di rappresentanza, organizzazione eventi, pubblicità e trasferta</t>
  </si>
  <si>
    <t>041.003</t>
  </si>
  <si>
    <t>Aggi di riscossione</t>
  </si>
  <si>
    <t>041.004</t>
  </si>
  <si>
    <t>Formazione e addestramento</t>
  </si>
  <si>
    <t>041.005</t>
  </si>
  <si>
    <t>Utenze e canoni</t>
  </si>
  <si>
    <t>041.006</t>
  </si>
  <si>
    <t>Canoni per Progetti di partenariato pubblico privato (PPP)</t>
  </si>
  <si>
    <t>041.007</t>
  </si>
  <si>
    <t>Manutenzione ordinaria e riparazioni</t>
  </si>
  <si>
    <t>041.008</t>
  </si>
  <si>
    <t>Consulenze</t>
  </si>
  <si>
    <t>041.010</t>
  </si>
  <si>
    <t>Lavoro flessibilie, quota LSU e acquisto di servizi da ag.di lavoro interinale</t>
  </si>
  <si>
    <t>041.011</t>
  </si>
  <si>
    <t>Servizi ausiliari</t>
  </si>
  <si>
    <t>041.012</t>
  </si>
  <si>
    <t>Servizi di ristorazione</t>
  </si>
  <si>
    <t>041.013</t>
  </si>
  <si>
    <t>Servizi amministrativi</t>
  </si>
  <si>
    <t>041.014</t>
  </si>
  <si>
    <t>Servizi finanziari</t>
  </si>
  <si>
    <t>041.015</t>
  </si>
  <si>
    <t>Servizi informatici e di telecomunicazioni</t>
  </si>
  <si>
    <t>041.016</t>
  </si>
  <si>
    <t>Costi per altri servizi</t>
  </si>
  <si>
    <t>042.001</t>
  </si>
  <si>
    <t>Noleggi e fitti</t>
  </si>
  <si>
    <t>042002</t>
  </si>
  <si>
    <t>Licenze</t>
  </si>
  <si>
    <t>043.001</t>
  </si>
  <si>
    <t>Retribuzioni in denaro</t>
  </si>
  <si>
    <t>043.002</t>
  </si>
  <si>
    <t>Contributi effettivi a carico dell'amministrazione</t>
  </si>
  <si>
    <t>043.004</t>
  </si>
  <si>
    <t>Altri costi del personale</t>
  </si>
  <si>
    <t>044.001</t>
  </si>
  <si>
    <t>Imposte, tasse e proventi assimilati di natura corrente a carico ente</t>
  </si>
  <si>
    <t>044.002</t>
  </si>
  <si>
    <t>Premi di assicurazione</t>
  </si>
  <si>
    <t>044.003</t>
  </si>
  <si>
    <t>Costi per rimborsi</t>
  </si>
  <si>
    <t>044.004</t>
  </si>
  <si>
    <t>Altri costi della gestione</t>
  </si>
  <si>
    <t>045.001</t>
  </si>
  <si>
    <t>Ammortamento di immobilizzazioni materiali</t>
  </si>
  <si>
    <t>045.002</t>
  </si>
  <si>
    <t>Ammortamento di immobilizzazioni immateriali</t>
  </si>
  <si>
    <t>046.001</t>
  </si>
  <si>
    <t>Trasferimenti correnti a Amministrazioni Pubbliche</t>
  </si>
  <si>
    <t>046.002</t>
  </si>
  <si>
    <t>Trasferimenti correnti a studenti</t>
  </si>
  <si>
    <t>046.003</t>
  </si>
  <si>
    <t>Trasferimenti correnti ad associazioni studentesche</t>
  </si>
  <si>
    <t>046.004</t>
  </si>
  <si>
    <t>Trasferimenti correnti a studenti da PAT vincolati</t>
  </si>
  <si>
    <t>047.001</t>
  </si>
  <si>
    <t>Accantonamento a fondo svalutazione crediti</t>
  </si>
  <si>
    <t>047.003</t>
  </si>
  <si>
    <t>Altri accantonamenti</t>
  </si>
  <si>
    <t>048.001</t>
  </si>
  <si>
    <t>Altri oneri per interessi pagati ad amministrazioni pubbliche</t>
  </si>
  <si>
    <t>048.002</t>
  </si>
  <si>
    <t>Altri oneri per interessi pagati ad altri soggetti</t>
  </si>
  <si>
    <t>049.003</t>
  </si>
  <si>
    <t>Minusvalenze</t>
  </si>
  <si>
    <t>TOTALE COSTI</t>
  </si>
  <si>
    <t>TOTALE RICAVI - COSTI</t>
  </si>
  <si>
    <t>COSTI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</si>
</sst>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2" fillId="0" borderId="0" xfId="0" applyNumberFormat="1" applyFont="1"/>
    <xf numFmtId="0" fontId="2" fillId="0" borderId="0" xfId="0" applyFont="1"/>
    <xf numFmtId="3" fontId="1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1" fillId="2" borderId="4" xfId="0" applyNumberFormat="1" applyFont="1" applyFill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0" xfId="0" applyNumberFormat="1" applyFont="1"/>
    <xf numFmtId="49" fontId="1" fillId="2" borderId="1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E42A-6E06-46AD-A923-7F9BE07F3589}">
  <dimension ref="A1:K55"/>
  <sheetViews>
    <sheetView tabSelected="1" topLeftCell="A49" workbookViewId="0">
      <selection activeCell="C57" sqref="C57"/>
    </sheetView>
  </sheetViews>
  <sheetFormatPr defaultRowHeight="44.25" customHeight="1" x14ac:dyDescent="0.25"/>
  <cols>
    <col min="1" max="1" width="6.28515625" style="2" customWidth="1"/>
    <col min="2" max="2" width="67.85546875" style="2" bestFit="1" customWidth="1"/>
    <col min="3" max="9" width="20.7109375" style="10" customWidth="1"/>
    <col min="10" max="10" width="12.7109375" style="1" customWidth="1"/>
    <col min="11" max="11" width="12.85546875" style="2" customWidth="1"/>
    <col min="12" max="16384" width="9.140625" style="2"/>
  </cols>
  <sheetData>
    <row r="1" spans="1:10" ht="44.2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pans="1:10" s="5" customFormat="1" ht="44.25" customHeight="1" x14ac:dyDescent="0.25">
      <c r="A2" s="16" t="s">
        <v>1</v>
      </c>
      <c r="B2" s="17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/>
    </row>
    <row r="3" spans="1:10" ht="44.25" customHeight="1" x14ac:dyDescent="0.25">
      <c r="A3" s="11" t="s">
        <v>9</v>
      </c>
      <c r="B3" s="13"/>
      <c r="C3" s="13"/>
      <c r="D3" s="13"/>
      <c r="E3" s="13"/>
      <c r="F3" s="13"/>
      <c r="G3" s="13"/>
      <c r="H3" s="13"/>
      <c r="I3" s="12"/>
    </row>
    <row r="4" spans="1:10" ht="44.25" customHeight="1" x14ac:dyDescent="0.25">
      <c r="A4" s="7" t="s">
        <v>10</v>
      </c>
      <c r="B4" s="8" t="s">
        <v>11</v>
      </c>
      <c r="C4" s="9">
        <v>0</v>
      </c>
      <c r="D4" s="9">
        <v>0</v>
      </c>
      <c r="E4" s="9">
        <v>2593217</v>
      </c>
      <c r="F4" s="9">
        <v>0</v>
      </c>
      <c r="G4" s="9">
        <v>0</v>
      </c>
      <c r="H4" s="9">
        <v>0</v>
      </c>
      <c r="I4" s="9">
        <f>SUM(C4:H4)</f>
        <v>2593217</v>
      </c>
    </row>
    <row r="5" spans="1:10" ht="44.25" customHeight="1" x14ac:dyDescent="0.25">
      <c r="A5" s="7" t="s">
        <v>12</v>
      </c>
      <c r="B5" s="8" t="s">
        <v>13</v>
      </c>
      <c r="C5" s="9">
        <v>525</v>
      </c>
      <c r="D5" s="9">
        <v>0</v>
      </c>
      <c r="E5" s="9">
        <v>0</v>
      </c>
      <c r="F5" s="9">
        <v>453</v>
      </c>
      <c r="G5" s="9">
        <v>0</v>
      </c>
      <c r="H5" s="9">
        <v>0</v>
      </c>
      <c r="I5" s="9">
        <f>SUM(C5:H5)</f>
        <v>978</v>
      </c>
    </row>
    <row r="6" spans="1:10" ht="44.25" customHeight="1" x14ac:dyDescent="0.25">
      <c r="A6" s="7" t="s">
        <v>14</v>
      </c>
      <c r="B6" s="8" t="s">
        <v>15</v>
      </c>
      <c r="C6" s="9">
        <v>3081434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f t="shared" ref="I6:I7" si="0">SUM(C6:H6)</f>
        <v>3081434</v>
      </c>
    </row>
    <row r="7" spans="1:10" ht="44.25" customHeight="1" x14ac:dyDescent="0.25">
      <c r="A7" s="7" t="s">
        <v>16</v>
      </c>
      <c r="B7" s="8" t="s">
        <v>17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f t="shared" si="0"/>
        <v>0</v>
      </c>
    </row>
    <row r="8" spans="1:10" ht="44.25" customHeight="1" x14ac:dyDescent="0.25">
      <c r="A8" s="7" t="s">
        <v>18</v>
      </c>
      <c r="B8" s="8" t="s">
        <v>19</v>
      </c>
      <c r="C8" s="9">
        <v>1053748</v>
      </c>
      <c r="D8" s="9">
        <v>1079911</v>
      </c>
      <c r="E8" s="9">
        <v>9332596</v>
      </c>
      <c r="F8" s="9">
        <v>908494</v>
      </c>
      <c r="G8" s="9">
        <v>324374</v>
      </c>
      <c r="H8" s="9">
        <v>2308567</v>
      </c>
      <c r="I8" s="9">
        <f>SUM(C8:H8)</f>
        <v>15007690</v>
      </c>
    </row>
    <row r="9" spans="1:10" ht="44.25" customHeight="1" x14ac:dyDescent="0.25">
      <c r="A9" s="7" t="s">
        <v>20</v>
      </c>
      <c r="B9" s="8" t="s">
        <v>21</v>
      </c>
      <c r="C9" s="9">
        <v>1178170</v>
      </c>
      <c r="D9" s="9">
        <v>74094</v>
      </c>
      <c r="E9" s="9">
        <v>0</v>
      </c>
      <c r="F9" s="9">
        <v>1007527</v>
      </c>
      <c r="G9" s="9">
        <v>176268</v>
      </c>
      <c r="H9" s="9">
        <v>407</v>
      </c>
      <c r="I9" s="9">
        <f t="shared" ref="I9" si="1">SUM(C9:H9)</f>
        <v>2436466</v>
      </c>
    </row>
    <row r="10" spans="1:10" ht="44.25" customHeight="1" x14ac:dyDescent="0.25">
      <c r="A10" s="7" t="s">
        <v>22</v>
      </c>
      <c r="B10" s="8" t="s">
        <v>23</v>
      </c>
      <c r="C10" s="9">
        <v>5796</v>
      </c>
      <c r="D10" s="9">
        <v>0</v>
      </c>
      <c r="E10" s="9">
        <v>0</v>
      </c>
      <c r="F10" s="9">
        <v>1814</v>
      </c>
      <c r="G10" s="9">
        <v>0</v>
      </c>
      <c r="H10" s="9">
        <v>0</v>
      </c>
      <c r="I10" s="9">
        <f>SUM(C10:H10)</f>
        <v>7610</v>
      </c>
    </row>
    <row r="11" spans="1:10" ht="44.25" customHeight="1" x14ac:dyDescent="0.25">
      <c r="A11" s="7" t="s">
        <v>24</v>
      </c>
      <c r="B11" s="8" t="s">
        <v>25</v>
      </c>
      <c r="C11" s="9">
        <v>0</v>
      </c>
      <c r="D11" s="9">
        <v>122</v>
      </c>
      <c r="E11" s="9">
        <v>37</v>
      </c>
      <c r="F11" s="9">
        <v>0</v>
      </c>
      <c r="G11" s="9">
        <v>0</v>
      </c>
      <c r="H11" s="9">
        <v>0</v>
      </c>
      <c r="I11" s="9">
        <f t="shared" ref="I11:I14" si="2">SUM(C11:H11)</f>
        <v>159</v>
      </c>
    </row>
    <row r="12" spans="1:10" ht="44.25" customHeight="1" x14ac:dyDescent="0.25">
      <c r="A12" s="7" t="s">
        <v>26</v>
      </c>
      <c r="B12" s="8" t="s">
        <v>27</v>
      </c>
      <c r="C12" s="9">
        <v>1723</v>
      </c>
      <c r="D12" s="9">
        <v>2366</v>
      </c>
      <c r="E12" s="9">
        <v>376697</v>
      </c>
      <c r="F12" s="9">
        <v>0</v>
      </c>
      <c r="G12" s="9">
        <v>0</v>
      </c>
      <c r="H12" s="9">
        <v>18934</v>
      </c>
      <c r="I12" s="9">
        <f t="shared" si="2"/>
        <v>399720</v>
      </c>
    </row>
    <row r="13" spans="1:10" ht="44.25" customHeight="1" x14ac:dyDescent="0.25">
      <c r="A13" s="7" t="s">
        <v>28</v>
      </c>
      <c r="B13" s="8" t="s">
        <v>29</v>
      </c>
      <c r="C13" s="9">
        <v>19314</v>
      </c>
      <c r="D13" s="9">
        <v>95601</v>
      </c>
      <c r="E13" s="9">
        <v>9</v>
      </c>
      <c r="F13" s="9">
        <v>62960</v>
      </c>
      <c r="G13" s="9">
        <v>40632</v>
      </c>
      <c r="H13" s="9">
        <f>2054+1</f>
        <v>2055</v>
      </c>
      <c r="I13" s="9">
        <f>SUM(C13:H13)</f>
        <v>220571</v>
      </c>
    </row>
    <row r="14" spans="1:10" ht="44.25" customHeight="1" x14ac:dyDescent="0.25">
      <c r="A14" s="7" t="s">
        <v>30</v>
      </c>
      <c r="B14" s="8" t="s">
        <v>31</v>
      </c>
      <c r="C14" s="9">
        <v>588</v>
      </c>
      <c r="D14" s="9">
        <v>0</v>
      </c>
      <c r="E14" s="9">
        <v>4162</v>
      </c>
      <c r="F14" s="9"/>
      <c r="G14" s="9">
        <v>0</v>
      </c>
      <c r="H14" s="9">
        <v>150</v>
      </c>
      <c r="I14" s="9">
        <f t="shared" si="2"/>
        <v>4900</v>
      </c>
    </row>
    <row r="15" spans="1:10" ht="44.25" customHeight="1" x14ac:dyDescent="0.25">
      <c r="A15" s="18" t="s">
        <v>32</v>
      </c>
      <c r="B15" s="19"/>
      <c r="C15" s="6">
        <f>SUM(C4:C14)</f>
        <v>5341298</v>
      </c>
      <c r="D15" s="6">
        <f t="shared" ref="D15:I15" si="3">SUM(D4:D14)</f>
        <v>1252094</v>
      </c>
      <c r="E15" s="6">
        <f t="shared" si="3"/>
        <v>12306718</v>
      </c>
      <c r="F15" s="6">
        <f t="shared" si="3"/>
        <v>1981248</v>
      </c>
      <c r="G15" s="6">
        <f t="shared" si="3"/>
        <v>541274</v>
      </c>
      <c r="H15" s="6">
        <f t="shared" si="3"/>
        <v>2330113</v>
      </c>
      <c r="I15" s="6">
        <f t="shared" si="3"/>
        <v>23752745</v>
      </c>
    </row>
    <row r="16" spans="1:10" ht="44.25" customHeight="1" x14ac:dyDescent="0.25">
      <c r="A16" s="18" t="s">
        <v>109</v>
      </c>
      <c r="B16" s="22"/>
      <c r="C16" s="22"/>
      <c r="D16" s="22"/>
      <c r="E16" s="22"/>
      <c r="F16" s="22"/>
      <c r="G16" s="22"/>
      <c r="H16" s="22"/>
      <c r="I16" s="19"/>
    </row>
    <row r="17" spans="1:9" ht="44.25" customHeight="1" x14ac:dyDescent="0.25">
      <c r="A17" s="7" t="s">
        <v>33</v>
      </c>
      <c r="B17" s="8" t="s">
        <v>34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-2382</v>
      </c>
      <c r="I17" s="9">
        <f>SUM(C17:H17)</f>
        <v>-2382</v>
      </c>
    </row>
    <row r="18" spans="1:9" ht="44.25" customHeight="1" x14ac:dyDescent="0.25">
      <c r="A18" s="7" t="s">
        <v>35</v>
      </c>
      <c r="B18" s="8" t="s">
        <v>36</v>
      </c>
      <c r="C18" s="9">
        <v>-40580</v>
      </c>
      <c r="D18" s="9">
        <v>-1823</v>
      </c>
      <c r="E18" s="9">
        <v>0</v>
      </c>
      <c r="F18" s="9">
        <v>-578</v>
      </c>
      <c r="G18" s="9">
        <v>-3111</v>
      </c>
      <c r="H18" s="9">
        <v>-1867</v>
      </c>
      <c r="I18" s="9">
        <f t="shared" ref="I18:I53" si="4">SUM(C18:H18)</f>
        <v>-47959</v>
      </c>
    </row>
    <row r="19" spans="1:9" ht="44.25" customHeight="1" x14ac:dyDescent="0.25">
      <c r="A19" s="7" t="s">
        <v>37</v>
      </c>
      <c r="B19" s="8" t="s">
        <v>38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f>-58123+1</f>
        <v>-58122</v>
      </c>
      <c r="I19" s="9">
        <f>SUM(C19:H19)</f>
        <v>-58122</v>
      </c>
    </row>
    <row r="20" spans="1:9" ht="44.25" customHeight="1" x14ac:dyDescent="0.25">
      <c r="A20" s="7" t="s">
        <v>39</v>
      </c>
      <c r="B20" s="8" t="s">
        <v>40</v>
      </c>
      <c r="C20" s="9">
        <v>-1606</v>
      </c>
      <c r="D20" s="9">
        <v>-216</v>
      </c>
      <c r="E20" s="9">
        <v>-401</v>
      </c>
      <c r="F20" s="9">
        <v>-1254</v>
      </c>
      <c r="G20" s="9">
        <v>0</v>
      </c>
      <c r="H20" s="9">
        <v>-789</v>
      </c>
      <c r="I20" s="9">
        <v>-4266</v>
      </c>
    </row>
    <row r="21" spans="1:9" ht="44.25" customHeight="1" x14ac:dyDescent="0.25">
      <c r="A21" s="7" t="s">
        <v>41</v>
      </c>
      <c r="B21" s="8" t="s">
        <v>42</v>
      </c>
      <c r="C21" s="9">
        <v>-139</v>
      </c>
      <c r="D21" s="9">
        <v>0</v>
      </c>
      <c r="E21" s="9">
        <v>-2248</v>
      </c>
      <c r="F21" s="9">
        <v>0</v>
      </c>
      <c r="G21" s="9">
        <v>0</v>
      </c>
      <c r="H21" s="9">
        <v>0</v>
      </c>
      <c r="I21" s="9">
        <f t="shared" si="4"/>
        <v>-2387</v>
      </c>
    </row>
    <row r="22" spans="1:9" ht="44.25" customHeight="1" x14ac:dyDescent="0.25">
      <c r="A22" s="7" t="s">
        <v>43</v>
      </c>
      <c r="B22" s="8" t="s">
        <v>44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-9405-1</f>
        <v>-9406</v>
      </c>
      <c r="I22" s="9">
        <f t="shared" si="4"/>
        <v>-9406</v>
      </c>
    </row>
    <row r="23" spans="1:9" ht="44.25" customHeight="1" x14ac:dyDescent="0.25">
      <c r="A23" s="7" t="s">
        <v>45</v>
      </c>
      <c r="B23" s="8" t="s">
        <v>46</v>
      </c>
      <c r="C23" s="9">
        <v>-927294</v>
      </c>
      <c r="D23" s="9">
        <v>-11910</v>
      </c>
      <c r="E23" s="9">
        <v>0</v>
      </c>
      <c r="F23" s="9">
        <v>-187596</v>
      </c>
      <c r="G23" s="9">
        <f>-99742-2</f>
        <v>-99744</v>
      </c>
      <c r="H23" s="9">
        <v>0</v>
      </c>
      <c r="I23" s="9">
        <f t="shared" si="4"/>
        <v>-1226544</v>
      </c>
    </row>
    <row r="24" spans="1:9" ht="44.25" customHeight="1" x14ac:dyDescent="0.25">
      <c r="A24" s="7" t="s">
        <v>47</v>
      </c>
      <c r="B24" s="8" t="s">
        <v>48</v>
      </c>
      <c r="C24" s="9">
        <v>-914008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f t="shared" si="4"/>
        <v>-914008</v>
      </c>
    </row>
    <row r="25" spans="1:9" ht="44.25" customHeight="1" x14ac:dyDescent="0.25">
      <c r="A25" s="7" t="s">
        <v>49</v>
      </c>
      <c r="B25" s="8" t="s">
        <v>50</v>
      </c>
      <c r="C25" s="9">
        <v>-418420</v>
      </c>
      <c r="D25" s="9">
        <v>-5448</v>
      </c>
      <c r="E25" s="9">
        <v>0</v>
      </c>
      <c r="F25" s="9">
        <v>-181171</v>
      </c>
      <c r="G25" s="9">
        <f>-58112-1</f>
        <v>-58113</v>
      </c>
      <c r="H25" s="9">
        <v>0</v>
      </c>
      <c r="I25" s="9">
        <f t="shared" si="4"/>
        <v>-663152</v>
      </c>
    </row>
    <row r="26" spans="1:9" ht="44.25" customHeight="1" x14ac:dyDescent="0.25">
      <c r="A26" s="7" t="s">
        <v>51</v>
      </c>
      <c r="B26" s="8" t="s">
        <v>52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-24492</v>
      </c>
      <c r="I26" s="9">
        <f t="shared" si="4"/>
        <v>-24492</v>
      </c>
    </row>
    <row r="27" spans="1:9" ht="44.25" customHeight="1" x14ac:dyDescent="0.25">
      <c r="A27" s="7" t="s">
        <v>53</v>
      </c>
      <c r="B27" s="8" t="s">
        <v>54</v>
      </c>
      <c r="C27" s="9">
        <v>-49737</v>
      </c>
      <c r="D27" s="9">
        <v>-1210</v>
      </c>
      <c r="E27" s="9">
        <v>-8705</v>
      </c>
      <c r="F27" s="9">
        <v>-38751</v>
      </c>
      <c r="G27" s="9">
        <v>-1200</v>
      </c>
      <c r="H27" s="9">
        <v>0</v>
      </c>
      <c r="I27" s="9">
        <f t="shared" si="4"/>
        <v>-99603</v>
      </c>
    </row>
    <row r="28" spans="1:9" ht="44.25" customHeight="1" x14ac:dyDescent="0.25">
      <c r="A28" s="7" t="s">
        <v>55</v>
      </c>
      <c r="B28" s="8" t="s">
        <v>56</v>
      </c>
      <c r="C28" s="9">
        <v>-990654</v>
      </c>
      <c r="D28" s="9">
        <v>-62757</v>
      </c>
      <c r="E28" s="9">
        <v>0</v>
      </c>
      <c r="F28" s="9">
        <v>-109281</v>
      </c>
      <c r="G28" s="9">
        <f>-128607+1</f>
        <v>-128606</v>
      </c>
      <c r="H28" s="9">
        <v>0</v>
      </c>
      <c r="I28" s="9">
        <f t="shared" si="4"/>
        <v>-1291298</v>
      </c>
    </row>
    <row r="29" spans="1:9" ht="44.25" customHeight="1" x14ac:dyDescent="0.25">
      <c r="A29" s="7" t="s">
        <v>57</v>
      </c>
      <c r="B29" s="8" t="s">
        <v>58</v>
      </c>
      <c r="C29" s="9">
        <v>0</v>
      </c>
      <c r="D29" s="9">
        <v>-1048566</v>
      </c>
      <c r="E29" s="9">
        <v>0</v>
      </c>
      <c r="F29" s="9">
        <v>-87</v>
      </c>
      <c r="G29" s="9">
        <v>0</v>
      </c>
      <c r="H29" s="9">
        <v>0</v>
      </c>
      <c r="I29" s="9">
        <f t="shared" si="4"/>
        <v>-1048653</v>
      </c>
    </row>
    <row r="30" spans="1:9" ht="44.25" customHeight="1" x14ac:dyDescent="0.25">
      <c r="A30" s="7" t="s">
        <v>59</v>
      </c>
      <c r="B30" s="8" t="s">
        <v>60</v>
      </c>
      <c r="C30" s="9">
        <v>-1629</v>
      </c>
      <c r="D30" s="9">
        <v>-175</v>
      </c>
      <c r="E30" s="9">
        <v>-273</v>
      </c>
      <c r="F30" s="9">
        <v>-130</v>
      </c>
      <c r="G30" s="9">
        <v>0</v>
      </c>
      <c r="H30" s="9">
        <v>-7246</v>
      </c>
      <c r="I30" s="9">
        <f t="shared" si="4"/>
        <v>-9453</v>
      </c>
    </row>
    <row r="31" spans="1:9" ht="44.25" customHeight="1" x14ac:dyDescent="0.25">
      <c r="A31" s="7" t="s">
        <v>61</v>
      </c>
      <c r="B31" s="8" t="s">
        <v>62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-12988</v>
      </c>
      <c r="I31" s="9">
        <f t="shared" si="4"/>
        <v>-12988</v>
      </c>
    </row>
    <row r="32" spans="1:9" ht="44.25" customHeight="1" x14ac:dyDescent="0.25">
      <c r="A32" s="7" t="s">
        <v>63</v>
      </c>
      <c r="B32" s="8" t="s">
        <v>64</v>
      </c>
      <c r="C32" s="9">
        <v>-25772</v>
      </c>
      <c r="D32" s="9">
        <v>-13359</v>
      </c>
      <c r="E32" s="9">
        <v>-58735</v>
      </c>
      <c r="F32" s="9">
        <v>-2881</v>
      </c>
      <c r="G32" s="9">
        <v>-1254</v>
      </c>
      <c r="H32" s="9">
        <f>-48814-1</f>
        <v>-48815</v>
      </c>
      <c r="I32" s="9">
        <f t="shared" si="4"/>
        <v>-150816</v>
      </c>
    </row>
    <row r="33" spans="1:11" ht="44.25" customHeight="1" x14ac:dyDescent="0.25">
      <c r="A33" s="7" t="s">
        <v>65</v>
      </c>
      <c r="B33" s="8" t="s">
        <v>66</v>
      </c>
      <c r="C33" s="9">
        <v>-151877</v>
      </c>
      <c r="D33" s="9">
        <v>0</v>
      </c>
      <c r="E33" s="9">
        <v>-1000</v>
      </c>
      <c r="F33" s="9">
        <v>-191545</v>
      </c>
      <c r="G33" s="9">
        <v>0</v>
      </c>
      <c r="H33" s="9">
        <v>-1440</v>
      </c>
      <c r="I33" s="9">
        <f t="shared" si="4"/>
        <v>-345862</v>
      </c>
    </row>
    <row r="34" spans="1:11" ht="44.25" customHeight="1" x14ac:dyDescent="0.25">
      <c r="A34" s="7" t="s">
        <v>67</v>
      </c>
      <c r="B34" s="8" t="s">
        <v>68</v>
      </c>
      <c r="C34" s="9">
        <v>-69290</v>
      </c>
      <c r="D34" s="9">
        <v>0</v>
      </c>
      <c r="E34" s="9">
        <v>0</v>
      </c>
      <c r="F34" s="9">
        <v>0</v>
      </c>
      <c r="G34" s="9">
        <v>0</v>
      </c>
      <c r="H34" s="9">
        <f>-5672-1</f>
        <v>-5673</v>
      </c>
      <c r="I34" s="9">
        <f t="shared" si="4"/>
        <v>-74963</v>
      </c>
    </row>
    <row r="35" spans="1:11" ht="44.25" customHeight="1" x14ac:dyDescent="0.25">
      <c r="A35" s="7" t="s">
        <v>69</v>
      </c>
      <c r="B35" s="8" t="s">
        <v>70</v>
      </c>
      <c r="C35" s="9">
        <v>-809</v>
      </c>
      <c r="D35" s="9"/>
      <c r="E35" s="9"/>
      <c r="F35" s="9">
        <v>-1342</v>
      </c>
      <c r="G35" s="9"/>
      <c r="H35" s="9">
        <v>-11560</v>
      </c>
      <c r="I35" s="9">
        <f t="shared" si="4"/>
        <v>-13711</v>
      </c>
    </row>
    <row r="36" spans="1:11" ht="44.25" customHeight="1" x14ac:dyDescent="0.25">
      <c r="A36" s="7" t="s">
        <v>71</v>
      </c>
      <c r="B36" s="8" t="s">
        <v>72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-1355936</v>
      </c>
      <c r="I36" s="9">
        <f t="shared" si="4"/>
        <v>-1355936</v>
      </c>
    </row>
    <row r="37" spans="1:11" ht="44.25" customHeight="1" x14ac:dyDescent="0.25">
      <c r="A37" s="7" t="s">
        <v>73</v>
      </c>
      <c r="B37" s="8" t="s">
        <v>74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-425576</v>
      </c>
      <c r="I37" s="9">
        <f t="shared" si="4"/>
        <v>-425576</v>
      </c>
    </row>
    <row r="38" spans="1:11" ht="44.25" customHeight="1" x14ac:dyDescent="0.25">
      <c r="A38" s="7" t="s">
        <v>75</v>
      </c>
      <c r="B38" s="8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-38459</v>
      </c>
      <c r="I38" s="9">
        <f t="shared" si="4"/>
        <v>-38459</v>
      </c>
    </row>
    <row r="39" spans="1:11" ht="44.25" customHeight="1" x14ac:dyDescent="0.25">
      <c r="A39" s="7" t="s">
        <v>77</v>
      </c>
      <c r="B39" s="8" t="s">
        <v>78</v>
      </c>
      <c r="C39" s="9">
        <f>-219295-163945-1</f>
        <v>-383241</v>
      </c>
      <c r="D39" s="9">
        <f>-1702-3765</f>
        <v>-5467</v>
      </c>
      <c r="E39" s="9">
        <f>-29687-1</f>
        <v>-29688</v>
      </c>
      <c r="F39" s="9">
        <f>-110043-49727</f>
        <v>-159770</v>
      </c>
      <c r="G39" s="9">
        <f>-23725-15357+2</f>
        <v>-39080</v>
      </c>
      <c r="H39" s="9">
        <f>-1585-124664+2</f>
        <v>-126247</v>
      </c>
      <c r="I39" s="9">
        <f>SUM(C39:H39)</f>
        <v>-743493</v>
      </c>
    </row>
    <row r="40" spans="1:11" ht="44.25" customHeight="1" x14ac:dyDescent="0.25">
      <c r="A40" s="7" t="s">
        <v>79</v>
      </c>
      <c r="B40" s="8" t="s">
        <v>80</v>
      </c>
      <c r="C40" s="9">
        <v>-26734</v>
      </c>
      <c r="D40" s="9">
        <v>-1583</v>
      </c>
      <c r="E40" s="9">
        <v>0</v>
      </c>
      <c r="F40" s="9">
        <v>-5470.08</v>
      </c>
      <c r="G40" s="9">
        <v>-2799.12</v>
      </c>
      <c r="H40" s="9">
        <v>-16276</v>
      </c>
      <c r="I40" s="9">
        <f t="shared" si="4"/>
        <v>-52862.200000000004</v>
      </c>
      <c r="K40" s="1"/>
    </row>
    <row r="41" spans="1:11" ht="44.25" customHeight="1" x14ac:dyDescent="0.25">
      <c r="A41" s="7" t="s">
        <v>81</v>
      </c>
      <c r="B41" s="8" t="s">
        <v>82</v>
      </c>
      <c r="C41" s="9">
        <v>0</v>
      </c>
      <c r="D41" s="9">
        <v>0</v>
      </c>
      <c r="E41" s="9">
        <v>-11260</v>
      </c>
      <c r="F41" s="9">
        <v>0</v>
      </c>
      <c r="G41" s="9">
        <v>0</v>
      </c>
      <c r="H41" s="9">
        <v>0</v>
      </c>
      <c r="I41" s="9">
        <f t="shared" si="4"/>
        <v>-11260</v>
      </c>
    </row>
    <row r="42" spans="1:11" ht="44.25" customHeight="1" x14ac:dyDescent="0.25">
      <c r="A42" s="7" t="s">
        <v>83</v>
      </c>
      <c r="B42" s="8" t="s">
        <v>84</v>
      </c>
      <c r="C42" s="9">
        <v>-1379</v>
      </c>
      <c r="D42" s="9">
        <v>0</v>
      </c>
      <c r="E42" s="9">
        <v>-1140</v>
      </c>
      <c r="F42" s="9">
        <v>0</v>
      </c>
      <c r="G42" s="9">
        <v>0</v>
      </c>
      <c r="H42" s="9">
        <v>-2186</v>
      </c>
      <c r="I42" s="9">
        <f t="shared" si="4"/>
        <v>-4705</v>
      </c>
    </row>
    <row r="43" spans="1:11" ht="44.25" customHeight="1" x14ac:dyDescent="0.25">
      <c r="A43" s="7" t="s">
        <v>85</v>
      </c>
      <c r="B43" s="8" t="s">
        <v>86</v>
      </c>
      <c r="C43" s="9">
        <v>-1265352</v>
      </c>
      <c r="D43" s="9">
        <v>-74094</v>
      </c>
      <c r="E43" s="9">
        <v>0</v>
      </c>
      <c r="F43" s="9">
        <v>-1007224</v>
      </c>
      <c r="G43" s="9">
        <v>-196750</v>
      </c>
      <c r="H43" s="9">
        <v>-407</v>
      </c>
      <c r="I43" s="9">
        <f t="shared" si="4"/>
        <v>-2543827</v>
      </c>
    </row>
    <row r="44" spans="1:11" ht="44.25" customHeight="1" x14ac:dyDescent="0.25">
      <c r="A44" s="7" t="s">
        <v>87</v>
      </c>
      <c r="B44" s="8" t="s">
        <v>88</v>
      </c>
      <c r="C44" s="9">
        <v>0</v>
      </c>
      <c r="D44" s="9">
        <v>0</v>
      </c>
      <c r="E44" s="9">
        <v>0</v>
      </c>
      <c r="F44" s="9">
        <v>-303</v>
      </c>
      <c r="G44" s="9">
        <v>-8180</v>
      </c>
      <c r="H44" s="9">
        <v>0</v>
      </c>
      <c r="I44" s="9">
        <f t="shared" si="4"/>
        <v>-8483</v>
      </c>
    </row>
    <row r="45" spans="1:11" ht="44.25" customHeight="1" x14ac:dyDescent="0.25">
      <c r="A45" s="7" t="s">
        <v>89</v>
      </c>
      <c r="B45" s="8" t="s">
        <v>90</v>
      </c>
      <c r="C45" s="9">
        <v>0</v>
      </c>
      <c r="D45" s="9">
        <v>0</v>
      </c>
      <c r="E45" s="9">
        <v>0</v>
      </c>
      <c r="F45" s="9">
        <v>-27357</v>
      </c>
      <c r="G45" s="9">
        <v>0</v>
      </c>
      <c r="H45" s="9">
        <v>0</v>
      </c>
      <c r="I45" s="9">
        <f t="shared" si="4"/>
        <v>-27357</v>
      </c>
    </row>
    <row r="46" spans="1:11" ht="44.25" customHeight="1" x14ac:dyDescent="0.25">
      <c r="A46" s="7" t="s">
        <v>91</v>
      </c>
      <c r="B46" s="8" t="s">
        <v>92</v>
      </c>
      <c r="C46" s="9">
        <v>0</v>
      </c>
      <c r="D46" s="9">
        <v>0</v>
      </c>
      <c r="E46" s="9">
        <v>-11382007</v>
      </c>
      <c r="F46" s="9">
        <v>0</v>
      </c>
      <c r="G46" s="9">
        <v>0</v>
      </c>
      <c r="H46" s="9">
        <v>0</v>
      </c>
      <c r="I46" s="9">
        <f t="shared" si="4"/>
        <v>-11382007</v>
      </c>
    </row>
    <row r="47" spans="1:11" ht="44.25" customHeight="1" x14ac:dyDescent="0.25">
      <c r="A47" s="7" t="s">
        <v>93</v>
      </c>
      <c r="B47" s="8" t="s">
        <v>94</v>
      </c>
      <c r="C47" s="9">
        <v>0</v>
      </c>
      <c r="D47" s="9">
        <v>0</v>
      </c>
      <c r="E47" s="9"/>
      <c r="F47" s="9">
        <v>-60836</v>
      </c>
      <c r="G47" s="9">
        <v>0</v>
      </c>
      <c r="H47" s="9">
        <v>0</v>
      </c>
      <c r="I47" s="9">
        <f t="shared" si="4"/>
        <v>-60836</v>
      </c>
    </row>
    <row r="48" spans="1:11" ht="44.25" customHeight="1" x14ac:dyDescent="0.25">
      <c r="A48" s="7" t="s">
        <v>95</v>
      </c>
      <c r="B48" s="8" t="s">
        <v>96</v>
      </c>
      <c r="C48" s="9"/>
      <c r="D48" s="9">
        <v>0</v>
      </c>
      <c r="E48" s="9">
        <v>-811250</v>
      </c>
      <c r="F48" s="9">
        <v>0</v>
      </c>
      <c r="G48" s="9">
        <v>0</v>
      </c>
      <c r="H48" s="9">
        <v>0</v>
      </c>
      <c r="I48" s="9">
        <f t="shared" si="4"/>
        <v>-811250</v>
      </c>
    </row>
    <row r="49" spans="1:11" ht="44.25" customHeight="1" x14ac:dyDescent="0.25">
      <c r="A49" s="7" t="s">
        <v>97</v>
      </c>
      <c r="B49" s="8" t="s">
        <v>98</v>
      </c>
      <c r="C49" s="9">
        <f>-47072+1</f>
        <v>-47071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f>SUM(C49:H49)</f>
        <v>-47071</v>
      </c>
    </row>
    <row r="50" spans="1:11" ht="44.25" customHeight="1" x14ac:dyDescent="0.25">
      <c r="A50" s="7" t="s">
        <v>99</v>
      </c>
      <c r="B50" s="8" t="s">
        <v>100</v>
      </c>
      <c r="C50" s="9">
        <v>-25536</v>
      </c>
      <c r="D50" s="9">
        <v>-25486</v>
      </c>
      <c r="E50" s="9">
        <v>0</v>
      </c>
      <c r="F50" s="9">
        <v>-5672</v>
      </c>
      <c r="G50" s="9">
        <v>-2437</v>
      </c>
      <c r="H50" s="9">
        <f>-180245-1</f>
        <v>-180246</v>
      </c>
      <c r="I50" s="9">
        <f>SUM(C50:H50)</f>
        <v>-239377</v>
      </c>
    </row>
    <row r="51" spans="1:11" ht="44.25" customHeight="1" x14ac:dyDescent="0.25">
      <c r="A51" s="7" t="s">
        <v>101</v>
      </c>
      <c r="B51" s="8" t="s">
        <v>102</v>
      </c>
      <c r="C51" s="9">
        <v>-164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f t="shared" si="4"/>
        <v>-164</v>
      </c>
    </row>
    <row r="52" spans="1:11" ht="44.25" customHeight="1" x14ac:dyDescent="0.25">
      <c r="A52" s="7" t="s">
        <v>103</v>
      </c>
      <c r="B52" s="8" t="s">
        <v>104</v>
      </c>
      <c r="C52" s="9">
        <v>-6</v>
      </c>
      <c r="D52" s="9">
        <v>0</v>
      </c>
      <c r="E52" s="9">
        <f>-12+1</f>
        <v>-11</v>
      </c>
      <c r="F52" s="9">
        <v>0</v>
      </c>
      <c r="G52" s="9">
        <v>0</v>
      </c>
      <c r="H52" s="9">
        <v>0</v>
      </c>
      <c r="I52" s="9">
        <f t="shared" si="4"/>
        <v>-17</v>
      </c>
    </row>
    <row r="53" spans="1:11" ht="44.25" customHeight="1" x14ac:dyDescent="0.25">
      <c r="A53" s="7" t="s">
        <v>105</v>
      </c>
      <c r="B53" s="8" t="s">
        <v>106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f t="shared" si="4"/>
        <v>0</v>
      </c>
    </row>
    <row r="54" spans="1:11" ht="44.25" customHeight="1" x14ac:dyDescent="0.25">
      <c r="A54" s="20" t="s">
        <v>107</v>
      </c>
      <c r="B54" s="21"/>
      <c r="C54" s="6">
        <f t="shared" ref="C54:H54" si="5">SUM(C17:C53)</f>
        <v>-5341298</v>
      </c>
      <c r="D54" s="6">
        <f t="shared" si="5"/>
        <v>-1252094</v>
      </c>
      <c r="E54" s="6">
        <f t="shared" si="5"/>
        <v>-12306718</v>
      </c>
      <c r="F54" s="6">
        <f t="shared" si="5"/>
        <v>-1981248.08</v>
      </c>
      <c r="G54" s="6">
        <f t="shared" si="5"/>
        <v>-541274.12</v>
      </c>
      <c r="H54" s="6">
        <f t="shared" si="5"/>
        <v>-2330113</v>
      </c>
      <c r="I54" s="6">
        <f>SUM(I17:I53)</f>
        <v>-23752745.199999999</v>
      </c>
      <c r="K54" s="10"/>
    </row>
    <row r="55" spans="1:11" ht="44.25" customHeight="1" x14ac:dyDescent="0.25">
      <c r="A55" s="20" t="s">
        <v>108</v>
      </c>
      <c r="B55" s="21"/>
      <c r="C55" s="6">
        <f>C15+C54</f>
        <v>0</v>
      </c>
      <c r="D55" s="6">
        <f t="shared" ref="D55:I55" si="6">D15+D54</f>
        <v>0</v>
      </c>
      <c r="E55" s="6">
        <f t="shared" si="6"/>
        <v>0</v>
      </c>
      <c r="F55" s="6">
        <f t="shared" si="6"/>
        <v>-8.0000000074505806E-2</v>
      </c>
      <c r="G55" s="6">
        <f t="shared" si="6"/>
        <v>-0.11999999999534339</v>
      </c>
      <c r="H55" s="6">
        <f t="shared" si="6"/>
        <v>0</v>
      </c>
      <c r="I55" s="6">
        <f t="shared" si="6"/>
        <v>-0.19999999925494194</v>
      </c>
    </row>
  </sheetData>
  <mergeCells count="6">
    <mergeCell ref="A1:I1"/>
    <mergeCell ref="A2:B2"/>
    <mergeCell ref="A15:B15"/>
    <mergeCell ref="A54:B54"/>
    <mergeCell ref="A55:B55"/>
    <mergeCell ref="A16:I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Defant</dc:creator>
  <cp:lastModifiedBy>Emanuela Vicentini</cp:lastModifiedBy>
  <dcterms:created xsi:type="dcterms:W3CDTF">2025-05-06T10:15:38Z</dcterms:created>
  <dcterms:modified xsi:type="dcterms:W3CDTF">2025-05-06T11:37:52Z</dcterms:modified>
</cp:coreProperties>
</file>